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48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<sst xmlns="http://schemas.openxmlformats.org/spreadsheetml/2006/main" count="475" uniqueCount="381">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</sst>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5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5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7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7" fillId="0" borderId="0" xfId="54" applyAlignment="1">
      <alignment horizontal="left" vertical="center" indent="2"/>
    </xf>
    <xf numFmtId="0" fontId="57" fillId="0" borderId="0" xfId="54" applyBorder="1" applyAlignment="1">
      <alignment horizontal="left" vertical="center" indent="2"/>
    </xf>
    <xf numFmtId="0" fontId="57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7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andard_UKV_Pos.Nr_DTAG_Entwurf_Update_05-03-01_neu1_RRI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5" zoomScaleNormal="75" zoomScalePageLayoutView="0" workbookViewId="0" topLeftCell="A7">
      <selection activeCell="C21" sqref="C21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5168660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2020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5" zoomScaleNormal="75" zoomScalePageLayoutView="0" workbookViewId="0" topLeftCell="A1">
      <selection activeCell="C31" sqref="C31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2020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7.25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14830109</v>
      </c>
      <c r="C11" s="70">
        <f>C12+C13+C18+C19+C25+C26</f>
        <v>14318501</v>
      </c>
      <c r="D11" s="70">
        <f aca="true" t="shared" si="0" ref="D11:D35">IF(B11&lt;=0,0,C11/B11*100)</f>
        <v>96.55020741924419</v>
      </c>
      <c r="F11" s="106"/>
    </row>
    <row r="12" spans="1:6" ht="14.25" thickBot="1" thickTop="1">
      <c r="A12" s="82" t="s">
        <v>160</v>
      </c>
      <c r="B12" s="89">
        <v>2366029</v>
      </c>
      <c r="C12" s="89">
        <v>2638818</v>
      </c>
      <c r="D12" s="70">
        <f t="shared" si="0"/>
        <v>111.52940221780882</v>
      </c>
      <c r="F12" s="106"/>
    </row>
    <row r="13" spans="1:6" ht="14.25" thickBot="1" thickTop="1">
      <c r="A13" s="82" t="s">
        <v>294</v>
      </c>
      <c r="B13" s="70">
        <f>SUM(B14:B17)</f>
        <v>11902154</v>
      </c>
      <c r="C13" s="70">
        <f>SUM(C14:C17)</f>
        <v>11032973</v>
      </c>
      <c r="D13" s="70">
        <f t="shared" si="0"/>
        <v>92.6972798369102</v>
      </c>
      <c r="F13" s="106"/>
    </row>
    <row r="14" spans="1:6" ht="14.25" thickBot="1" thickTop="1">
      <c r="A14" s="83" t="s">
        <v>298</v>
      </c>
      <c r="B14" s="72">
        <v>3378179</v>
      </c>
      <c r="C14" s="72">
        <v>3246207</v>
      </c>
      <c r="D14" s="71">
        <f t="shared" si="0"/>
        <v>96.093398247991</v>
      </c>
      <c r="F14" s="106"/>
    </row>
    <row r="15" spans="1:6" ht="27" thickBot="1" thickTop="1">
      <c r="A15" s="83" t="s">
        <v>259</v>
      </c>
      <c r="B15" s="72">
        <v>6940004</v>
      </c>
      <c r="C15" s="72">
        <v>7317332</v>
      </c>
      <c r="D15" s="71">
        <f t="shared" si="0"/>
        <v>105.43699974812695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1583971</v>
      </c>
      <c r="C17" s="72">
        <v>469434</v>
      </c>
      <c r="D17" s="71">
        <f t="shared" si="0"/>
        <v>29.636527436424025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154078</v>
      </c>
      <c r="C19" s="70">
        <f>SUM(C20:C24)</f>
        <v>155136</v>
      </c>
      <c r="D19" s="70">
        <f t="shared" si="0"/>
        <v>100.68666519555029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21881</v>
      </c>
      <c r="C22" s="72">
        <v>13643</v>
      </c>
      <c r="D22" s="71">
        <f t="shared" si="0"/>
        <v>62.350898039394906</v>
      </c>
      <c r="F22" s="106"/>
    </row>
    <row r="23" spans="1:6" ht="14.25" thickBot="1" thickTop="1">
      <c r="A23" s="83" t="s">
        <v>164</v>
      </c>
      <c r="B23" s="72">
        <v>131585</v>
      </c>
      <c r="C23" s="72">
        <v>140881</v>
      </c>
      <c r="D23" s="71">
        <f t="shared" si="0"/>
        <v>107.06463502678875</v>
      </c>
      <c r="F23" s="106"/>
    </row>
    <row r="24" spans="1:6" ht="14.25" thickBot="1" thickTop="1">
      <c r="A24" s="83" t="s">
        <v>262</v>
      </c>
      <c r="B24" s="72">
        <v>612</v>
      </c>
      <c r="C24" s="72">
        <v>612</v>
      </c>
      <c r="D24" s="71">
        <f t="shared" si="0"/>
        <v>100</v>
      </c>
      <c r="F24" s="106"/>
    </row>
    <row r="25" spans="1:6" ht="15.75" customHeight="1" thickBot="1" thickTop="1">
      <c r="A25" s="82" t="s">
        <v>297</v>
      </c>
      <c r="B25" s="89">
        <v>407848</v>
      </c>
      <c r="C25" s="89">
        <v>491574</v>
      </c>
      <c r="D25" s="70">
        <f t="shared" si="0"/>
        <v>120.52872638826229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5070187</v>
      </c>
      <c r="C27" s="70">
        <f>SUM(C28:C33)</f>
        <v>5702155</v>
      </c>
      <c r="D27" s="70">
        <f t="shared" si="0"/>
        <v>112.4643923389808</v>
      </c>
      <c r="F27" s="106"/>
    </row>
    <row r="28" spans="1:6" ht="14.25" thickBot="1" thickTop="1">
      <c r="A28" s="84" t="s">
        <v>166</v>
      </c>
      <c r="B28" s="72">
        <v>385307</v>
      </c>
      <c r="C28" s="72">
        <v>352195</v>
      </c>
      <c r="D28" s="71">
        <f t="shared" si="0"/>
        <v>91.40633313176247</v>
      </c>
      <c r="F28" s="106"/>
    </row>
    <row r="29" spans="1:6" ht="15.75" customHeight="1" thickBot="1" thickTop="1">
      <c r="A29" s="84" t="s">
        <v>167</v>
      </c>
      <c r="B29" s="72">
        <v>2648989</v>
      </c>
      <c r="C29" s="72">
        <v>2740952</v>
      </c>
      <c r="D29" s="71">
        <f t="shared" si="0"/>
        <v>103.47162634499425</v>
      </c>
      <c r="F29" s="106"/>
    </row>
    <row r="30" spans="1:6" ht="14.25" thickBot="1" thickTop="1">
      <c r="A30" s="84" t="s">
        <v>168</v>
      </c>
      <c r="B30" s="72">
        <v>250108</v>
      </c>
      <c r="C30" s="72">
        <v>264552</v>
      </c>
      <c r="D30" s="71">
        <f t="shared" si="0"/>
        <v>105.77510515457323</v>
      </c>
      <c r="F30" s="106"/>
    </row>
    <row r="31" spans="1:6" ht="14.25" thickBot="1" thickTop="1">
      <c r="A31" s="84" t="s">
        <v>169</v>
      </c>
      <c r="B31" s="72">
        <v>0</v>
      </c>
      <c r="C31" s="72">
        <v>494112</v>
      </c>
      <c r="D31" s="71">
        <f t="shared" si="0"/>
        <v>0</v>
      </c>
      <c r="F31" s="106"/>
    </row>
    <row r="32" spans="1:6" ht="14.25" thickBot="1" thickTop="1">
      <c r="A32" s="84" t="s">
        <v>170</v>
      </c>
      <c r="B32" s="72">
        <v>1539722</v>
      </c>
      <c r="C32" s="72">
        <v>1635743</v>
      </c>
      <c r="D32" s="71">
        <f t="shared" si="0"/>
        <v>106.23625563575763</v>
      </c>
      <c r="F32" s="106"/>
    </row>
    <row r="33" spans="1:6" ht="14.25" thickBot="1" thickTop="1">
      <c r="A33" s="84" t="s">
        <v>302</v>
      </c>
      <c r="B33" s="72">
        <v>246061</v>
      </c>
      <c r="C33" s="72">
        <v>214601</v>
      </c>
      <c r="D33" s="71">
        <f t="shared" si="0"/>
        <v>87.21455248901695</v>
      </c>
      <c r="F33" s="106"/>
    </row>
    <row r="34" spans="1:6" ht="14.25" thickBot="1" thickTop="1">
      <c r="A34" s="85" t="s">
        <v>173</v>
      </c>
      <c r="B34" s="70">
        <f>B11+B27</f>
        <v>19900296</v>
      </c>
      <c r="C34" s="70">
        <f>C11+C27</f>
        <v>20020656</v>
      </c>
      <c r="D34" s="70">
        <f t="shared" si="0"/>
        <v>100.60481512435796</v>
      </c>
      <c r="F34" s="106"/>
    </row>
    <row r="35" spans="1:6" ht="14.25" thickBot="1" thickTop="1">
      <c r="A35" s="36" t="s">
        <v>171</v>
      </c>
      <c r="B35" s="72">
        <v>82455</v>
      </c>
      <c r="C35" s="72">
        <v>87003</v>
      </c>
      <c r="D35" s="71">
        <f t="shared" si="0"/>
        <v>105.51573585592142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15376980</v>
      </c>
      <c r="C37" s="70">
        <f>(SUM(C38:C41))</f>
        <v>15651764</v>
      </c>
      <c r="D37" s="70">
        <f aca="true" t="shared" si="1" ref="D37:D57">IF(B37&lt;=0,0,C37/B37*100)</f>
        <v>101.78698287960314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8032402</v>
      </c>
      <c r="C40" s="72">
        <v>8307186</v>
      </c>
      <c r="D40" s="71">
        <f t="shared" si="1"/>
        <v>103.42094432026686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4523316</v>
      </c>
      <c r="C42" s="70">
        <f>C43+C51</f>
        <v>4368892</v>
      </c>
      <c r="D42" s="70">
        <f t="shared" si="1"/>
        <v>96.58604439751723</v>
      </c>
      <c r="F42" s="106"/>
    </row>
    <row r="43" spans="1:6" ht="14.25" thickBot="1" thickTop="1">
      <c r="A43" s="85" t="s">
        <v>178</v>
      </c>
      <c r="B43" s="70">
        <f>SUM(B44:B50)</f>
        <v>3842419</v>
      </c>
      <c r="C43" s="70">
        <f>SUM(C44:C50)</f>
        <v>3539794</v>
      </c>
      <c r="D43" s="70">
        <f t="shared" si="1"/>
        <v>92.12410203051775</v>
      </c>
      <c r="F43" s="106"/>
    </row>
    <row r="44" spans="1:6" ht="14.25" thickBot="1" thickTop="1">
      <c r="A44" s="83" t="s">
        <v>179</v>
      </c>
      <c r="B44" s="72">
        <v>1814571</v>
      </c>
      <c r="C44" s="72">
        <v>2052615</v>
      </c>
      <c r="D44" s="71">
        <f t="shared" si="1"/>
        <v>113.11847263072099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183453</v>
      </c>
      <c r="C46" s="72">
        <v>18582</v>
      </c>
      <c r="D46" s="71">
        <f t="shared" si="1"/>
        <v>10.129024872855718</v>
      </c>
      <c r="F46" s="102"/>
    </row>
    <row r="47" spans="1:6" ht="14.25" thickBot="1" thickTop="1">
      <c r="A47" s="84" t="s">
        <v>181</v>
      </c>
      <c r="B47" s="72">
        <v>78957</v>
      </c>
      <c r="C47" s="72">
        <v>57901</v>
      </c>
      <c r="D47" s="71">
        <f t="shared" si="1"/>
        <v>73.33232012361158</v>
      </c>
      <c r="F47" s="102"/>
    </row>
    <row r="48" spans="1:4" ht="14.25" thickBot="1" thickTop="1">
      <c r="A48" s="84" t="s">
        <v>267</v>
      </c>
      <c r="B48" s="72">
        <v>692060</v>
      </c>
      <c r="C48" s="72">
        <v>593604</v>
      </c>
      <c r="D48" s="71">
        <f t="shared" si="1"/>
        <v>85.77348784787446</v>
      </c>
    </row>
    <row r="49" spans="1:4" ht="14.25" thickBot="1" thickTop="1">
      <c r="A49" s="84" t="s">
        <v>303</v>
      </c>
      <c r="B49" s="72">
        <v>1073378</v>
      </c>
      <c r="C49" s="72">
        <v>817092</v>
      </c>
      <c r="D49" s="71">
        <f t="shared" si="1"/>
        <v>76.12341598206783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680897</v>
      </c>
      <c r="C51" s="70">
        <f>SUM(C52:C55)</f>
        <v>829098</v>
      </c>
      <c r="D51" s="70">
        <f t="shared" si="1"/>
        <v>121.76555338032038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527337</v>
      </c>
      <c r="C53" s="72">
        <v>684457</v>
      </c>
      <c r="D53" s="71">
        <f t="shared" si="1"/>
        <v>129.79498878326382</v>
      </c>
    </row>
    <row r="54" spans="1:4" ht="14.25" thickBot="1" thickTop="1">
      <c r="A54" s="84" t="s">
        <v>215</v>
      </c>
      <c r="B54" s="72">
        <v>37917</v>
      </c>
      <c r="C54" s="72">
        <v>54264</v>
      </c>
      <c r="D54" s="71">
        <f t="shared" si="1"/>
        <v>143.1125880212042</v>
      </c>
    </row>
    <row r="55" spans="1:4" ht="14.25" thickBot="1" thickTop="1">
      <c r="A55" s="84" t="s">
        <v>301</v>
      </c>
      <c r="B55" s="72">
        <v>115643</v>
      </c>
      <c r="C55" s="72">
        <v>90377</v>
      </c>
      <c r="D55" s="71">
        <f t="shared" si="1"/>
        <v>78.15172556920868</v>
      </c>
    </row>
    <row r="56" spans="1:4" ht="14.25" thickBot="1" thickTop="1">
      <c r="A56" s="82" t="s">
        <v>265</v>
      </c>
      <c r="B56" s="70">
        <f>B37+B42</f>
        <v>19900296</v>
      </c>
      <c r="C56" s="70">
        <f>C37+C42</f>
        <v>20020656</v>
      </c>
      <c r="D56" s="70">
        <f t="shared" si="1"/>
        <v>100.60481512435796</v>
      </c>
    </row>
    <row r="57" spans="1:4" ht="14.25" thickBot="1" thickTop="1">
      <c r="A57" s="36" t="s">
        <v>185</v>
      </c>
      <c r="B57" s="72">
        <v>82455</v>
      </c>
      <c r="C57" s="72">
        <v>87003</v>
      </c>
      <c r="D57" s="71">
        <f t="shared" si="1"/>
        <v>105.51573585592142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2020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10951142</v>
      </c>
      <c r="D11" s="70">
        <f>D12+D18+D19</f>
        <v>11179974</v>
      </c>
      <c r="E11" s="70">
        <f>IF(C11&lt;=0,0,D11/C11*100)</f>
        <v>102.08957202819578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10840514</v>
      </c>
      <c r="D12" s="71">
        <f>SUM(D13:D14)</f>
        <v>11085220</v>
      </c>
      <c r="E12" s="71">
        <f aca="true" t="shared" si="0" ref="E12:E49">IF(C12&lt;=0,0,D12/C12*100)</f>
        <v>102.25732838867233</v>
      </c>
      <c r="G12" s="106"/>
    </row>
    <row r="13" spans="1:7" ht="14.25" thickBot="1" thickTop="1">
      <c r="A13" s="69" t="s">
        <v>245</v>
      </c>
      <c r="B13" s="90" t="s">
        <v>12</v>
      </c>
      <c r="C13" s="72">
        <v>10284891</v>
      </c>
      <c r="D13" s="72">
        <v>10696879</v>
      </c>
      <c r="E13" s="71">
        <f t="shared" si="0"/>
        <v>104.00575951655686</v>
      </c>
      <c r="G13" s="106"/>
    </row>
    <row r="14" spans="1:7" ht="14.25" thickBot="1" thickTop="1">
      <c r="A14" s="69" t="s">
        <v>246</v>
      </c>
      <c r="B14" s="90" t="s">
        <v>13</v>
      </c>
      <c r="C14" s="72">
        <v>555623</v>
      </c>
      <c r="D14" s="72">
        <v>388341</v>
      </c>
      <c r="E14" s="71">
        <f t="shared" si="0"/>
        <v>69.8928950025467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110628</v>
      </c>
      <c r="D19" s="72">
        <v>94754</v>
      </c>
      <c r="E19" s="71">
        <f t="shared" si="0"/>
        <v>85.65101059406298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9207730</v>
      </c>
      <c r="D20" s="70">
        <f>SUM(D21:D31)</f>
        <v>9551647</v>
      </c>
      <c r="E20" s="70">
        <f t="shared" si="0"/>
        <v>103.73508997331591</v>
      </c>
      <c r="G20" s="106"/>
    </row>
    <row r="21" spans="1:7" ht="14.25" thickBot="1" thickTop="1">
      <c r="A21" s="69">
        <v>9</v>
      </c>
      <c r="B21" s="91" t="s">
        <v>248</v>
      </c>
      <c r="C21" s="72">
        <v>1990931</v>
      </c>
      <c r="D21" s="72">
        <v>2255028</v>
      </c>
      <c r="E21" s="71">
        <f t="shared" si="0"/>
        <v>113.26500014314911</v>
      </c>
      <c r="G21" s="106"/>
    </row>
    <row r="22" spans="1:7" ht="14.25" thickBot="1" thickTop="1">
      <c r="A22" s="69">
        <v>10</v>
      </c>
      <c r="B22" s="91" t="s">
        <v>273</v>
      </c>
      <c r="C22" s="72">
        <v>263636</v>
      </c>
      <c r="D22" s="72">
        <v>263980</v>
      </c>
      <c r="E22" s="71">
        <f t="shared" si="0"/>
        <v>100.13048293859717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2113278</v>
      </c>
      <c r="D24" s="72">
        <v>2255501</v>
      </c>
      <c r="E24" s="71">
        <f t="shared" si="0"/>
        <v>106.72997116328283</v>
      </c>
      <c r="G24" s="106"/>
    </row>
    <row r="25" spans="1:7" ht="14.25" thickBot="1" thickTop="1">
      <c r="A25" s="69">
        <v>13</v>
      </c>
      <c r="B25" s="91" t="s">
        <v>276</v>
      </c>
      <c r="C25" s="72">
        <v>755853</v>
      </c>
      <c r="D25" s="72">
        <v>707015</v>
      </c>
      <c r="E25" s="71">
        <f t="shared" si="0"/>
        <v>93.53869072425458</v>
      </c>
      <c r="G25" s="106"/>
    </row>
    <row r="26" spans="1:7" ht="14.25" thickBot="1" thickTop="1">
      <c r="A26" s="69">
        <v>14</v>
      </c>
      <c r="B26" s="91" t="s">
        <v>2</v>
      </c>
      <c r="C26" s="72">
        <v>1073867</v>
      </c>
      <c r="D26" s="72">
        <v>1011625</v>
      </c>
      <c r="E26" s="71">
        <f t="shared" si="0"/>
        <v>94.20393773158129</v>
      </c>
      <c r="G26" s="106"/>
    </row>
    <row r="27" spans="1:7" ht="14.25" thickBot="1" thickTop="1">
      <c r="A27" s="69">
        <v>15</v>
      </c>
      <c r="B27" s="90" t="s">
        <v>277</v>
      </c>
      <c r="C27" s="72">
        <v>2736200</v>
      </c>
      <c r="D27" s="72">
        <v>2823591</v>
      </c>
      <c r="E27" s="71">
        <f t="shared" si="0"/>
        <v>103.19388202616769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236722</v>
      </c>
      <c r="D29" s="72">
        <v>180949</v>
      </c>
      <c r="E29" s="71">
        <f t="shared" si="0"/>
        <v>76.43945218441885</v>
      </c>
      <c r="G29" s="106"/>
    </row>
    <row r="30" spans="1:7" ht="14.25" thickBot="1" thickTop="1">
      <c r="A30" s="69">
        <v>18</v>
      </c>
      <c r="B30" s="91" t="s">
        <v>249</v>
      </c>
      <c r="C30" s="72">
        <v>20207</v>
      </c>
      <c r="D30" s="72">
        <v>30741</v>
      </c>
      <c r="E30" s="71">
        <f t="shared" si="0"/>
        <v>152.13044984411343</v>
      </c>
      <c r="G30" s="106"/>
    </row>
    <row r="31" spans="1:7" ht="14.25" thickBot="1" thickTop="1">
      <c r="A31" s="69">
        <v>19</v>
      </c>
      <c r="B31" s="90" t="s">
        <v>280</v>
      </c>
      <c r="C31" s="72">
        <f>17037-1</f>
        <v>17036</v>
      </c>
      <c r="D31" s="72">
        <v>23217</v>
      </c>
      <c r="E31" s="71">
        <f t="shared" si="0"/>
        <v>136.28199107771778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1743412</v>
      </c>
      <c r="D32" s="74">
        <f>D11-D20-D16+D17</f>
        <v>1628327</v>
      </c>
      <c r="E32" s="74">
        <f t="shared" si="0"/>
        <v>93.39886383711939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50584</v>
      </c>
      <c r="D33" s="74">
        <f>D34+D35+D36</f>
        <v>223045</v>
      </c>
      <c r="E33" s="70">
        <f t="shared" si="0"/>
        <v>440.9398228688913</v>
      </c>
      <c r="G33" s="106"/>
    </row>
    <row r="34" spans="1:7" ht="14.25" thickBot="1" thickTop="1">
      <c r="A34" s="69" t="s">
        <v>288</v>
      </c>
      <c r="B34" s="90" t="s">
        <v>250</v>
      </c>
      <c r="C34" s="72">
        <f>50585-1</f>
        <v>50584</v>
      </c>
      <c r="D34" s="72">
        <v>223045</v>
      </c>
      <c r="E34" s="71">
        <f t="shared" si="0"/>
        <v>440.9398228688913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75090</v>
      </c>
      <c r="D37" s="70">
        <f>D38+D39+D40</f>
        <v>69923</v>
      </c>
      <c r="E37" s="70">
        <f t="shared" si="0"/>
        <v>93.11892395791716</v>
      </c>
      <c r="G37" s="106"/>
    </row>
    <row r="38" spans="1:7" ht="14.25" thickBot="1" thickTop="1">
      <c r="A38" s="69" t="s">
        <v>291</v>
      </c>
      <c r="B38" s="90" t="s">
        <v>252</v>
      </c>
      <c r="C38" s="72">
        <v>61328</v>
      </c>
      <c r="D38" s="72">
        <v>62041</v>
      </c>
      <c r="E38" s="71">
        <f t="shared" si="0"/>
        <v>101.16260109574746</v>
      </c>
      <c r="G38" s="106"/>
    </row>
    <row r="39" spans="1:7" ht="14.25" thickBot="1" thickTop="1">
      <c r="A39" s="69" t="s">
        <v>292</v>
      </c>
      <c r="B39" s="90" t="s">
        <v>253</v>
      </c>
      <c r="C39" s="72">
        <v>13762</v>
      </c>
      <c r="D39" s="72">
        <v>7882</v>
      </c>
      <c r="E39" s="71">
        <f t="shared" si="0"/>
        <v>57.273652085452696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1718906</v>
      </c>
      <c r="D41" s="70">
        <f>D32+D33-D37</f>
        <v>1781449</v>
      </c>
      <c r="E41" s="70">
        <f t="shared" si="0"/>
        <v>103.63853520785895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1718906</v>
      </c>
      <c r="D43" s="70">
        <f>D41+D42</f>
        <v>1781449</v>
      </c>
      <c r="E43" s="70">
        <f t="shared" si="0"/>
        <v>103.63853520785895</v>
      </c>
    </row>
    <row r="44" spans="1:5" ht="14.25" thickBot="1" thickTop="1">
      <c r="A44" s="69">
        <v>26</v>
      </c>
      <c r="B44" s="91" t="s">
        <v>5</v>
      </c>
      <c r="C44" s="72">
        <v>213511</v>
      </c>
      <c r="D44" s="72">
        <v>178278</v>
      </c>
      <c r="E44" s="71">
        <f t="shared" si="0"/>
        <v>83.49827409360641</v>
      </c>
    </row>
    <row r="45" spans="1:5" ht="14.25" thickBot="1" thickTop="1">
      <c r="A45" s="69">
        <v>27</v>
      </c>
      <c r="B45" s="92" t="s">
        <v>18</v>
      </c>
      <c r="C45" s="70">
        <f>C43-C44</f>
        <v>1505395</v>
      </c>
      <c r="D45" s="70">
        <f>D43-D44</f>
        <v>1603171</v>
      </c>
      <c r="E45" s="70">
        <f t="shared" si="0"/>
        <v>106.49503950790324</v>
      </c>
    </row>
    <row r="46" spans="1:5" ht="14.25" thickBot="1" thickTop="1">
      <c r="A46" s="69">
        <v>28</v>
      </c>
      <c r="B46" s="93" t="s">
        <v>6</v>
      </c>
      <c r="C46" s="72">
        <v>652338</v>
      </c>
      <c r="D46" s="72">
        <v>694708</v>
      </c>
      <c r="E46" s="71">
        <f t="shared" si="0"/>
        <v>106.49509916638307</v>
      </c>
    </row>
    <row r="47" spans="1:5" ht="27" thickBot="1" thickTop="1">
      <c r="A47" s="69">
        <v>29</v>
      </c>
      <c r="B47" s="92" t="s">
        <v>285</v>
      </c>
      <c r="C47" s="70">
        <f>C45-C46</f>
        <v>853057</v>
      </c>
      <c r="D47" s="70">
        <f>D45-D46</f>
        <v>908463</v>
      </c>
      <c r="E47" s="70">
        <f t="shared" si="0"/>
        <v>106.49499388669221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1505395</v>
      </c>
      <c r="D49" s="70">
        <f>D45+D48</f>
        <v>1603171</v>
      </c>
      <c r="E49" s="70">
        <f t="shared" si="0"/>
        <v>106.49503950790324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">
      <selection activeCell="C48" sqref="C48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2020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3768454</v>
      </c>
      <c r="C9" s="33">
        <f>C10+SUM(C12:C28)</f>
        <v>4040499</v>
      </c>
      <c r="D9" s="33">
        <f>IF(B9&lt;=0,0,C9/B9*100)</f>
        <v>107.21900811314136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1505395</v>
      </c>
      <c r="C10" s="29">
        <v>1603171</v>
      </c>
      <c r="D10" s="117">
        <f>IF(B10&lt;=0,0,C10/B10*100)</f>
        <v>106.49503950790324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2746585</v>
      </c>
      <c r="C12" s="29">
        <v>2844903</v>
      </c>
      <c r="D12" s="117">
        <f aca="true" t="shared" si="0" ref="D12:D28">IF(B12&lt;=0,0,C12/B12*100)</f>
        <v>103.57964526857899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27332</v>
      </c>
      <c r="C13" s="29">
        <v>-137303</v>
      </c>
      <c r="D13" s="117">
        <f t="shared" si="0"/>
        <v>-502.35255378311143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-115629</v>
      </c>
      <c r="C14" s="29">
        <v>33112</v>
      </c>
      <c r="D14" s="117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63426</v>
      </c>
      <c r="C15" s="29">
        <v>-110136</v>
      </c>
      <c r="D15" s="117">
        <f t="shared" si="0"/>
        <v>-173.6448774950336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5586</v>
      </c>
      <c r="C16" s="29">
        <v>5880</v>
      </c>
      <c r="D16" s="117">
        <f t="shared" si="0"/>
        <v>105.26315789473684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13390</v>
      </c>
      <c r="C17" s="29">
        <v>-3825</v>
      </c>
      <c r="D17" s="117">
        <f t="shared" si="0"/>
        <v>-28.566094100074686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-9311</v>
      </c>
      <c r="C18" s="29">
        <v>31460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-844780</v>
      </c>
      <c r="C19" s="29">
        <v>113720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1347</v>
      </c>
      <c r="C20" s="29">
        <v>1189</v>
      </c>
      <c r="D20" s="117">
        <f t="shared" si="0"/>
        <v>88.2702301410542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435140</v>
      </c>
      <c r="C21" s="29">
        <v>261270</v>
      </c>
      <c r="D21" s="117">
        <f t="shared" si="0"/>
        <v>60.04274486372202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236541</v>
      </c>
      <c r="C22" s="29">
        <v>-129023</v>
      </c>
      <c r="D22" s="117">
        <f t="shared" si="0"/>
        <v>-54.545723574348635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31805</v>
      </c>
      <c r="C23" s="29">
        <v>-127324</v>
      </c>
      <c r="D23" s="117">
        <f t="shared" si="0"/>
        <v>-400.3269926112247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-7073</v>
      </c>
      <c r="C24" s="29">
        <v>-9015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-212598</v>
      </c>
      <c r="C25" s="29">
        <v>-256313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-1101</v>
      </c>
      <c r="C26" s="29">
        <v>-6332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-107601</v>
      </c>
      <c r="C28" s="29">
        <v>-74935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-1023133</v>
      </c>
      <c r="C29" s="33">
        <f>SUM(C30:C38)</f>
        <v>-1966442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-1801459</v>
      </c>
      <c r="C30" s="29">
        <v>-1520634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3061</v>
      </c>
      <c r="C31" s="29">
        <v>28439</v>
      </c>
      <c r="D31" s="117">
        <f aca="true" t="shared" si="1" ref="D31:D38">IF(B31&lt;=0,0,C31/B31*100)</f>
        <v>929.0754655341392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10473</v>
      </c>
      <c r="C35" s="29">
        <v>8238</v>
      </c>
      <c r="D35" s="117">
        <f t="shared" si="1"/>
        <v>78.65940991120023</v>
      </c>
      <c r="E35" s="7"/>
      <c r="F35" s="7"/>
    </row>
    <row r="36" spans="1:6" ht="14.25" thickBot="1" thickTop="1">
      <c r="A36" s="24" t="s">
        <v>101</v>
      </c>
      <c r="B36" s="29">
        <v>15232</v>
      </c>
      <c r="C36" s="29">
        <v>2612</v>
      </c>
      <c r="D36" s="117">
        <f t="shared" si="1"/>
        <v>17.14810924369748</v>
      </c>
      <c r="E36" s="7"/>
      <c r="F36" s="7"/>
    </row>
    <row r="37" spans="1:6" ht="14.25" thickBot="1" thickTop="1">
      <c r="A37" s="24" t="s">
        <v>102</v>
      </c>
      <c r="B37" s="29">
        <v>7073</v>
      </c>
      <c r="C37" s="29">
        <v>9015</v>
      </c>
      <c r="D37" s="117">
        <f t="shared" si="1"/>
        <v>127.4565248126679</v>
      </c>
      <c r="E37" s="7"/>
      <c r="F37" s="7"/>
    </row>
    <row r="38" spans="1:6" ht="14.25" thickBot="1" thickTop="1">
      <c r="A38" s="24" t="s">
        <v>103</v>
      </c>
      <c r="B38" s="29">
        <v>742487</v>
      </c>
      <c r="C38" s="29">
        <v>-494112</v>
      </c>
      <c r="D38" s="117">
        <f t="shared" si="1"/>
        <v>-66.54823586136862</v>
      </c>
      <c r="E38" s="7"/>
      <c r="F38" s="7"/>
    </row>
    <row r="39" spans="1:6" ht="14.25" thickBot="1" thickTop="1">
      <c r="A39" s="32" t="s">
        <v>104</v>
      </c>
      <c r="B39" s="33">
        <f>SUM(B40:B46)</f>
        <v>-1722909</v>
      </c>
      <c r="C39" s="33">
        <f>SUM(C40:C46)</f>
        <v>-1978036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-1595704</v>
      </c>
      <c r="C44" s="29">
        <v>-1327766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-127205</v>
      </c>
      <c r="C46" s="29">
        <v>-650270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1022412</v>
      </c>
      <c r="C47" s="33">
        <f>C9+C29+C39</f>
        <v>96021</v>
      </c>
      <c r="D47" s="33">
        <f t="shared" si="2"/>
        <v>9.39161512188824</v>
      </c>
      <c r="E47" s="7"/>
      <c r="F47" s="7"/>
    </row>
    <row r="48" spans="1:6" ht="14.25" thickBot="1" thickTop="1">
      <c r="A48" s="5" t="s">
        <v>60</v>
      </c>
      <c r="B48" s="29">
        <v>517310</v>
      </c>
      <c r="C48" s="29">
        <v>1539722</v>
      </c>
      <c r="D48" s="117">
        <f t="shared" si="2"/>
        <v>297.6400997467669</v>
      </c>
      <c r="E48" s="7"/>
      <c r="F48" s="7"/>
    </row>
    <row r="49" spans="1:6" ht="14.25" thickBot="1" thickTop="1">
      <c r="A49" s="32" t="s">
        <v>226</v>
      </c>
      <c r="B49" s="33">
        <f>B47+B48</f>
        <v>1539722</v>
      </c>
      <c r="C49" s="33">
        <f>C47+C48</f>
        <v>1635743</v>
      </c>
      <c r="D49" s="33">
        <f t="shared" si="2"/>
        <v>106.23625563575763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F44" sqref="F44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2020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8123069</v>
      </c>
      <c r="F9" s="25"/>
      <c r="G9" s="18">
        <f aca="true" t="shared" si="0" ref="G9:G27">SUM(B9:F9)</f>
        <v>15467647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1505395</v>
      </c>
      <c r="F14" s="26"/>
      <c r="G14" s="18">
        <f t="shared" si="0"/>
        <v>1505395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-1596062</v>
      </c>
      <c r="F16" s="26"/>
      <c r="G16" s="18">
        <f t="shared" si="0"/>
        <v>-1596062</v>
      </c>
    </row>
    <row r="17" spans="1:7" ht="26.2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6.2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6.2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6.2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8032402</v>
      </c>
      <c r="F28" s="21">
        <f t="shared" si="1"/>
        <v>0</v>
      </c>
      <c r="G28" s="21">
        <f t="shared" si="1"/>
        <v>15376980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1603171</v>
      </c>
      <c r="F33" s="26"/>
      <c r="G33" s="20">
        <f t="shared" si="2"/>
        <v>1603171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6.25">
      <c r="A35" s="206" t="s">
        <v>229</v>
      </c>
      <c r="B35" s="26"/>
      <c r="C35" s="26"/>
      <c r="D35" s="26"/>
      <c r="E35" s="26">
        <v>-1328387</v>
      </c>
      <c r="F35" s="26"/>
      <c r="G35" s="20">
        <f t="shared" si="2"/>
        <v>-1328387</v>
      </c>
    </row>
    <row r="36" spans="1:7" ht="26.2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6.2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6.2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6.2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8307186</v>
      </c>
      <c r="F47" s="19">
        <f t="shared" si="3"/>
        <v>0</v>
      </c>
      <c r="G47" s="19">
        <f t="shared" si="3"/>
        <v>15651764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2020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14830109</v>
      </c>
      <c r="C8" s="125">
        <f>'Биланс на состојба'!C11</f>
        <v>14318501</v>
      </c>
      <c r="D8" s="125">
        <f>'Биланс на состојба'!D11</f>
        <v>96.55020741924419</v>
      </c>
    </row>
    <row r="9" spans="1:4" ht="14.25" thickBot="1" thickTop="1">
      <c r="A9" s="126" t="s">
        <v>189</v>
      </c>
      <c r="B9" s="127">
        <f>'Биланс на состојба'!B12</f>
        <v>2366029</v>
      </c>
      <c r="C9" s="127">
        <f>'Биланс на состојба'!C12</f>
        <v>2638818</v>
      </c>
      <c r="D9" s="125">
        <f>'Биланс на состојба'!D12</f>
        <v>111.52940221780882</v>
      </c>
    </row>
    <row r="10" spans="1:4" ht="14.25" thickBot="1" thickTop="1">
      <c r="A10" s="124" t="s">
        <v>190</v>
      </c>
      <c r="B10" s="125">
        <f>'Биланс на состојба'!B13</f>
        <v>11902154</v>
      </c>
      <c r="C10" s="125">
        <f>'Биланс на состојба'!C13</f>
        <v>11032973</v>
      </c>
      <c r="D10" s="125">
        <f>'Биланс на состојба'!D13</f>
        <v>92.6972798369102</v>
      </c>
    </row>
    <row r="11" spans="1:4" ht="14.25" thickBot="1" thickTop="1">
      <c r="A11" s="128" t="s">
        <v>328</v>
      </c>
      <c r="B11" s="127">
        <f>'Биланс на состојба'!B14</f>
        <v>3378179</v>
      </c>
      <c r="C11" s="127">
        <f>'Биланс на состојба'!C14</f>
        <v>3246207</v>
      </c>
      <c r="D11" s="129">
        <f>'Биланс на состојба'!D14</f>
        <v>96.093398247991</v>
      </c>
    </row>
    <row r="12" spans="1:4" ht="14.25" thickBot="1" thickTop="1">
      <c r="A12" s="128" t="s">
        <v>329</v>
      </c>
      <c r="B12" s="127">
        <f>'Биланс на состојба'!B15</f>
        <v>6940004</v>
      </c>
      <c r="C12" s="127">
        <f>'Биланс на состојба'!C15</f>
        <v>7317332</v>
      </c>
      <c r="D12" s="129">
        <f>'Биланс на состојба'!D15</f>
        <v>105.43699974812695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1583971</v>
      </c>
      <c r="C14" s="127">
        <f>'Биланс на состојба'!C17</f>
        <v>469434</v>
      </c>
      <c r="D14" s="129">
        <f>'Биланс на состојба'!D17</f>
        <v>29.636527436424025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154078</v>
      </c>
      <c r="C16" s="125">
        <f>'Биланс на состојба'!C19</f>
        <v>155136</v>
      </c>
      <c r="D16" s="125">
        <f>'Биланс на состојба'!D19</f>
        <v>100.68666519555029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21881</v>
      </c>
      <c r="C19" s="127">
        <f>'Биланс на состојба'!C22</f>
        <v>13643</v>
      </c>
      <c r="D19" s="129">
        <f>'Биланс на состојба'!D22</f>
        <v>62.350898039394906</v>
      </c>
    </row>
    <row r="20" spans="1:4" ht="14.25" thickBot="1" thickTop="1">
      <c r="A20" s="131" t="s">
        <v>335</v>
      </c>
      <c r="B20" s="127">
        <f>'Биланс на состојба'!B23</f>
        <v>131585</v>
      </c>
      <c r="C20" s="127">
        <f>'Биланс на состојба'!C23</f>
        <v>140881</v>
      </c>
      <c r="D20" s="129">
        <f>'Биланс на состојба'!D23</f>
        <v>107.06463502678875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612</v>
      </c>
      <c r="D21" s="129">
        <f>'Биланс на состојба'!D24</f>
        <v>100</v>
      </c>
    </row>
    <row r="22" spans="1:4" s="130" customFormat="1" ht="14.25" thickBot="1" thickTop="1">
      <c r="A22" s="124" t="s">
        <v>193</v>
      </c>
      <c r="B22" s="125">
        <f>'Биланс на состојба'!B25</f>
        <v>407848</v>
      </c>
      <c r="C22" s="125">
        <f>'Биланс на состојба'!C25</f>
        <v>491574</v>
      </c>
      <c r="D22" s="125">
        <f>'Биланс на состојба'!D25</f>
        <v>120.52872638826229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5070187</v>
      </c>
      <c r="C24" s="127">
        <f>'Биланс на состојба'!C27</f>
        <v>5702155</v>
      </c>
      <c r="D24" s="125">
        <f>'Биланс на состојба'!D27</f>
        <v>112.4643923389808</v>
      </c>
    </row>
    <row r="25" spans="1:4" ht="14.25" thickBot="1" thickTop="1">
      <c r="A25" s="126" t="s">
        <v>196</v>
      </c>
      <c r="B25" s="125">
        <f>'Биланс на состојба'!B28</f>
        <v>385307</v>
      </c>
      <c r="C25" s="125">
        <f>'Биланс на состојба'!C28</f>
        <v>352195</v>
      </c>
      <c r="D25" s="129">
        <f>'Биланс на состојба'!D28</f>
        <v>91.40633313176247</v>
      </c>
    </row>
    <row r="26" spans="1:4" ht="14.25" thickBot="1" thickTop="1">
      <c r="A26" s="128" t="s">
        <v>197</v>
      </c>
      <c r="B26" s="127">
        <f>'Биланс на состојба'!B29</f>
        <v>2648989</v>
      </c>
      <c r="C26" s="127">
        <f>'Биланс на состојба'!C29</f>
        <v>2740952</v>
      </c>
      <c r="D26" s="129">
        <f>'Биланс на состојба'!D29</f>
        <v>103.47162634499425</v>
      </c>
    </row>
    <row r="27" spans="1:4" ht="14.25" thickBot="1" thickTop="1">
      <c r="A27" s="128" t="s">
        <v>337</v>
      </c>
      <c r="B27" s="127">
        <f>'Биланс на состојба'!B30</f>
        <v>250108</v>
      </c>
      <c r="C27" s="127">
        <f>'Биланс на состојба'!C30</f>
        <v>264552</v>
      </c>
      <c r="D27" s="129">
        <f>'Биланс на состојба'!D30</f>
        <v>105.77510515457323</v>
      </c>
    </row>
    <row r="28" spans="1:4" ht="14.25" thickBot="1" thickTop="1">
      <c r="A28" s="128" t="s">
        <v>198</v>
      </c>
      <c r="B28" s="127">
        <f>'Биланс на состојба'!B31</f>
        <v>0</v>
      </c>
      <c r="C28" s="127">
        <f>'Биланс на состојба'!C31</f>
        <v>494112</v>
      </c>
      <c r="D28" s="129">
        <f>'Биланс на состојба'!D31</f>
        <v>0</v>
      </c>
    </row>
    <row r="29" spans="1:4" ht="14.25" thickBot="1" thickTop="1">
      <c r="A29" s="126" t="s">
        <v>199</v>
      </c>
      <c r="B29" s="127">
        <f>'Биланс на состојба'!B32</f>
        <v>1539722</v>
      </c>
      <c r="C29" s="127">
        <f>'Биланс на состојба'!C32</f>
        <v>1635743</v>
      </c>
      <c r="D29" s="129">
        <f>'Биланс на состојба'!D32</f>
        <v>106.23625563575763</v>
      </c>
    </row>
    <row r="30" spans="1:4" ht="14.25" thickBot="1" thickTop="1">
      <c r="A30" s="126" t="s">
        <v>338</v>
      </c>
      <c r="B30" s="127">
        <f>'Биланс на состојба'!B33</f>
        <v>246061</v>
      </c>
      <c r="C30" s="127">
        <f>'Биланс на состојба'!C33</f>
        <v>214601</v>
      </c>
      <c r="D30" s="129">
        <f>'Биланс на состојба'!D33</f>
        <v>87.21455248901695</v>
      </c>
    </row>
    <row r="31" spans="1:4" ht="14.25" thickBot="1" thickTop="1">
      <c r="A31" s="132" t="s">
        <v>200</v>
      </c>
      <c r="B31" s="125">
        <f>'Биланс на состојба'!B34</f>
        <v>19900296</v>
      </c>
      <c r="C31" s="125">
        <f>'Биланс на состојба'!C34</f>
        <v>20020656</v>
      </c>
      <c r="D31" s="125">
        <f>'Биланс на состојба'!D34</f>
        <v>100.60481512435796</v>
      </c>
    </row>
    <row r="32" spans="1:4" ht="14.25" thickBot="1" thickTop="1">
      <c r="A32" s="126" t="s">
        <v>201</v>
      </c>
      <c r="B32" s="129">
        <f>'Биланс на состојба'!B35</f>
        <v>82455</v>
      </c>
      <c r="C32" s="129">
        <f>'Биланс на состојба'!C35</f>
        <v>87003</v>
      </c>
      <c r="D32" s="129">
        <f>'Биланс на состојба'!D35</f>
        <v>105.51573585592142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15376980</v>
      </c>
      <c r="C34" s="125">
        <f>'Биланс на состојба'!C37</f>
        <v>15651764</v>
      </c>
      <c r="D34" s="125">
        <f>'Биланс на состојба'!D37</f>
        <v>101.78698287960314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8032402</v>
      </c>
      <c r="C37" s="127">
        <f>'Биланс на состојба'!C40</f>
        <v>8307186</v>
      </c>
      <c r="D37" s="129">
        <f>'Биланс на состојба'!D40</f>
        <v>103.42094432026686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4523316</v>
      </c>
      <c r="C39" s="125">
        <f>'Биланс на состојба'!C42</f>
        <v>4368892</v>
      </c>
      <c r="D39" s="125">
        <f>'Биланс на состојба'!D42</f>
        <v>96.58604439751723</v>
      </c>
    </row>
    <row r="40" spans="1:4" ht="14.25" thickBot="1" thickTop="1">
      <c r="A40" s="132" t="s">
        <v>208</v>
      </c>
      <c r="B40" s="125">
        <f>'Биланс на состојба'!B43</f>
        <v>3842419</v>
      </c>
      <c r="C40" s="125">
        <f>'Биланс на состојба'!C43</f>
        <v>3539794</v>
      </c>
      <c r="D40" s="125">
        <f>'Биланс на состојба'!D43</f>
        <v>92.12410203051775</v>
      </c>
    </row>
    <row r="41" spans="1:4" ht="14.25" thickBot="1" thickTop="1">
      <c r="A41" s="126" t="s">
        <v>209</v>
      </c>
      <c r="B41" s="127">
        <f>'Биланс на состојба'!B44</f>
        <v>1814571</v>
      </c>
      <c r="C41" s="127">
        <f>'Биланс на состојба'!C44</f>
        <v>2052615</v>
      </c>
      <c r="D41" s="129">
        <f>'Биланс на состојба'!D44</f>
        <v>113.11847263072099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183453</v>
      </c>
      <c r="C43" s="127">
        <f>'Биланс на состојба'!C46</f>
        <v>18582</v>
      </c>
      <c r="D43" s="129">
        <f>'Биланс на состојба'!D46</f>
        <v>10.129024872855718</v>
      </c>
    </row>
    <row r="44" spans="1:4" ht="14.25" thickBot="1" thickTop="1">
      <c r="A44" s="128" t="s">
        <v>212</v>
      </c>
      <c r="B44" s="127">
        <f>'Биланс на состојба'!B47</f>
        <v>78957</v>
      </c>
      <c r="C44" s="127">
        <f>'Биланс на состојба'!C47</f>
        <v>57901</v>
      </c>
      <c r="D44" s="129">
        <f>'Биланс на состојба'!D47</f>
        <v>73.33232012361158</v>
      </c>
    </row>
    <row r="45" spans="1:4" ht="14.25" thickBot="1" thickTop="1">
      <c r="A45" s="128" t="s">
        <v>340</v>
      </c>
      <c r="B45" s="129">
        <f>'Биланс на состојба'!B48</f>
        <v>692060</v>
      </c>
      <c r="C45" s="129">
        <f>'Биланс на состојба'!C48</f>
        <v>593604</v>
      </c>
      <c r="D45" s="129">
        <f>'Биланс на состојба'!D48</f>
        <v>85.77348784787446</v>
      </c>
    </row>
    <row r="46" spans="1:4" ht="14.25" thickBot="1" thickTop="1">
      <c r="A46" s="128" t="s">
        <v>341</v>
      </c>
      <c r="B46" s="127">
        <f>'Биланс на состојба'!B49</f>
        <v>1073378</v>
      </c>
      <c r="C46" s="127">
        <f>'Биланс на состојба'!C49</f>
        <v>817092</v>
      </c>
      <c r="D46" s="129">
        <f>'Биланс на состојба'!D49</f>
        <v>76.12341598206783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680897</v>
      </c>
      <c r="C48" s="125">
        <f>'Биланс на состојба'!C51</f>
        <v>829098</v>
      </c>
      <c r="D48" s="125">
        <f>'Биланс на состојба'!D51</f>
        <v>121.76555338032038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527337</v>
      </c>
      <c r="C50" s="127">
        <f>'Биланс на состојба'!C53</f>
        <v>684457</v>
      </c>
      <c r="D50" s="129">
        <f>'Биланс на состојба'!D53</f>
        <v>129.79498878326382</v>
      </c>
    </row>
    <row r="51" spans="1:4" ht="14.25" thickBot="1" thickTop="1">
      <c r="A51" s="128" t="s">
        <v>216</v>
      </c>
      <c r="B51" s="127">
        <f>'Биланс на состојба'!B54</f>
        <v>37917</v>
      </c>
      <c r="C51" s="127">
        <f>'Биланс на состојба'!C54</f>
        <v>54264</v>
      </c>
      <c r="D51" s="129">
        <f>'Биланс на состојба'!D54</f>
        <v>143.1125880212042</v>
      </c>
    </row>
    <row r="52" spans="1:4" ht="14.25" thickBot="1" thickTop="1">
      <c r="A52" s="128" t="s">
        <v>343</v>
      </c>
      <c r="B52" s="127">
        <f>'Биланс на состојба'!B55</f>
        <v>115643</v>
      </c>
      <c r="C52" s="127">
        <f>'Биланс на состојба'!C55</f>
        <v>90377</v>
      </c>
      <c r="D52" s="129">
        <f>'Биланс на состојба'!D55</f>
        <v>78.15172556920868</v>
      </c>
    </row>
    <row r="53" spans="1:4" s="130" customFormat="1" ht="14.25" thickBot="1" thickTop="1">
      <c r="A53" s="124" t="s">
        <v>217</v>
      </c>
      <c r="B53" s="125">
        <f>'Биланс на состојба'!B56</f>
        <v>19900296</v>
      </c>
      <c r="C53" s="125">
        <f>'Биланс на состојба'!C56</f>
        <v>20020656</v>
      </c>
      <c r="D53" s="125">
        <f>'Биланс на состојба'!D56</f>
        <v>100.60481512435796</v>
      </c>
    </row>
    <row r="54" spans="1:4" ht="14.25" thickBot="1" thickTop="1">
      <c r="A54" s="126" t="s">
        <v>218</v>
      </c>
      <c r="B54" s="127">
        <f>'Биланс на состојба'!B57</f>
        <v>82455</v>
      </c>
      <c r="C54" s="127">
        <f>'Биланс на состојба'!C57</f>
        <v>87003</v>
      </c>
      <c r="D54" s="129">
        <f>'Биланс на состојба'!D57</f>
        <v>105.51573585592142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2020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31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10951142</v>
      </c>
      <c r="D11" s="125">
        <f>'Биланс на успех - природа'!D11</f>
        <v>11179974</v>
      </c>
      <c r="E11" s="125">
        <f>'Биланс на успех - природа'!E11</f>
        <v>102.08957202819578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10840514</v>
      </c>
      <c r="D12" s="129">
        <f>'Биланс на успех - природа'!D12</f>
        <v>11085220</v>
      </c>
      <c r="E12" s="129">
        <f>'Биланс на успех - природа'!E12</f>
        <v>102.25732838867233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10284891</v>
      </c>
      <c r="D13" s="158">
        <f>'Биланс на успех - природа'!D13</f>
        <v>10696879</v>
      </c>
      <c r="E13" s="129">
        <f>'Биланс на успех - природа'!E13</f>
        <v>104.00575951655686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555623</v>
      </c>
      <c r="D14" s="158">
        <f>'Биланс на успех - природа'!D14</f>
        <v>388341</v>
      </c>
      <c r="E14" s="129">
        <f>'Биланс на успех - природа'!E14</f>
        <v>69.8928950025467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110628</v>
      </c>
      <c r="D19" s="158">
        <f>'Биланс на успех - природа'!D19</f>
        <v>94754</v>
      </c>
      <c r="E19" s="129">
        <f>'Биланс на успех - природа'!E19</f>
        <v>85.65101059406298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9207730</v>
      </c>
      <c r="D20" s="125">
        <f>'Биланс на успех - природа'!D20</f>
        <v>9551647</v>
      </c>
      <c r="E20" s="125">
        <f>'Биланс на успех - природа'!E20</f>
        <v>103.73508997331591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1990931</v>
      </c>
      <c r="D21" s="158">
        <f>'Биланс на успех - природа'!D21</f>
        <v>2255028</v>
      </c>
      <c r="E21" s="129">
        <f>'Биланс на успех - природа'!E21</f>
        <v>113.26500014314911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263636</v>
      </c>
      <c r="D22" s="158">
        <f>'Биланс на успех - природа'!D22</f>
        <v>263980</v>
      </c>
      <c r="E22" s="129">
        <f>'Биланс на успех - природа'!E22</f>
        <v>100.13048293859717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2113278</v>
      </c>
      <c r="D24" s="158">
        <f>'Биланс на успех - природа'!D24</f>
        <v>2255501</v>
      </c>
      <c r="E24" s="129">
        <f>'Биланс на успех - природа'!E24</f>
        <v>106.72997116328283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755853</v>
      </c>
      <c r="D25" s="158">
        <f>'Биланс на успех - природа'!D25</f>
        <v>707015</v>
      </c>
      <c r="E25" s="129">
        <f>'Биланс на успех - природа'!E25</f>
        <v>93.53869072425458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1073867</v>
      </c>
      <c r="D26" s="158">
        <f>'Биланс на успех - природа'!D26</f>
        <v>1011625</v>
      </c>
      <c r="E26" s="129">
        <f>'Биланс на успех - природа'!E26</f>
        <v>94.20393773158129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2736200</v>
      </c>
      <c r="D27" s="158">
        <f>'Биланс на успех - природа'!D27</f>
        <v>2823591</v>
      </c>
      <c r="E27" s="129">
        <f>'Биланс на успех - природа'!E27</f>
        <v>103.19388202616769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236722</v>
      </c>
      <c r="D29" s="158">
        <f>'Биланс на успех - природа'!D29</f>
        <v>180949</v>
      </c>
      <c r="E29" s="129">
        <f>'Биланс на успех - природа'!E29</f>
        <v>76.43945218441885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20207</v>
      </c>
      <c r="D30" s="158">
        <f>'Биланс на успех - природа'!D30</f>
        <v>30741</v>
      </c>
      <c r="E30" s="129">
        <f>'Биланс на успех - природа'!E30</f>
        <v>152.13044984411343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17036</v>
      </c>
      <c r="D31" s="158">
        <f>'Биланс на успех - природа'!D31</f>
        <v>23217</v>
      </c>
      <c r="E31" s="129">
        <f>'Биланс на успех - природа'!E31</f>
        <v>136.28199107771778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1743412</v>
      </c>
      <c r="D32" s="162">
        <f>'Биланс на успех - природа'!D32</f>
        <v>1628327</v>
      </c>
      <c r="E32" s="162">
        <f>'Биланс на успех - природа'!E32</f>
        <v>93.39886383711939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50584</v>
      </c>
      <c r="D33" s="162">
        <f>'Биланс на успех - природа'!D33</f>
        <v>223045</v>
      </c>
      <c r="E33" s="125">
        <f>'Биланс на успех - природа'!E33</f>
        <v>440.9398228688913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50584</v>
      </c>
      <c r="D34" s="158">
        <f>'Биланс на успех - природа'!D34</f>
        <v>223045</v>
      </c>
      <c r="E34" s="129">
        <f>'Биланс на успех - природа'!E34</f>
        <v>440.9398228688913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75090</v>
      </c>
      <c r="D37" s="125">
        <f>'Биланс на успех - природа'!D37</f>
        <v>69923</v>
      </c>
      <c r="E37" s="125">
        <f>'Биланс на успех - природа'!E37</f>
        <v>93.11892395791716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61328</v>
      </c>
      <c r="D38" s="158">
        <f>'Биланс на успех - природа'!D38</f>
        <v>62041</v>
      </c>
      <c r="E38" s="129">
        <f>'Биланс на успех - природа'!E38</f>
        <v>101.16260109574746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13762</v>
      </c>
      <c r="D39" s="158">
        <f>'Биланс на успех - природа'!D39</f>
        <v>7882</v>
      </c>
      <c r="E39" s="129">
        <f>'Биланс на успех - природа'!E39</f>
        <v>57.273652085452696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1718906</v>
      </c>
      <c r="D41" s="125">
        <f>'Биланс на успех - природа'!D41</f>
        <v>1781449</v>
      </c>
      <c r="E41" s="125">
        <f>'Биланс на успех - природа'!E41</f>
        <v>103.63853520785895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1718906</v>
      </c>
      <c r="D43" s="125">
        <f>'Биланс на успех - природа'!D43</f>
        <v>1781449</v>
      </c>
      <c r="E43" s="125">
        <f>'Биланс на успех - природа'!E43</f>
        <v>103.63853520785895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213511</v>
      </c>
      <c r="D44" s="158">
        <f>'Биланс на успех - природа'!D44</f>
        <v>178278</v>
      </c>
      <c r="E44" s="129">
        <f>'Биланс на успех - природа'!E44</f>
        <v>83.49827409360641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1505395</v>
      </c>
      <c r="D45" s="125">
        <f>'Биланс на успех - природа'!D45</f>
        <v>1603171</v>
      </c>
      <c r="E45" s="125">
        <f>'Биланс на успех - природа'!E45</f>
        <v>106.49503950790324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652338</v>
      </c>
      <c r="D46" s="158">
        <f>'Биланс на успех - природа'!D46</f>
        <v>694708</v>
      </c>
      <c r="E46" s="129">
        <f>'Биланс на успех - природа'!E46</f>
        <v>106.49509916638307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853057</v>
      </c>
      <c r="D47" s="125">
        <f>'Биланс на успех - природа'!D47</f>
        <v>908463</v>
      </c>
      <c r="E47" s="125">
        <f>'Биланс на успех - природа'!E47</f>
        <v>106.49499388669221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1505395</v>
      </c>
      <c r="D49" s="125">
        <f>'Биланс на успех - природа'!D49</f>
        <v>1603171</v>
      </c>
      <c r="E49" s="125">
        <f>'Биланс на успех - природа'!E49</f>
        <v>106.49503950790324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2020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3768454</v>
      </c>
      <c r="C8" s="173">
        <f>'Паричен тек'!C9</f>
        <v>4040499</v>
      </c>
      <c r="D8" s="173">
        <f>'Паричен тек'!D9</f>
        <v>107.21900811314136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1505395</v>
      </c>
      <c r="C9" s="175">
        <f>'Паричен тек'!C10</f>
        <v>1603171</v>
      </c>
      <c r="D9" s="175">
        <f>'Паричен тек'!D10</f>
        <v>106.49503950790324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2746585</v>
      </c>
      <c r="C11" s="177">
        <f>'Паричен тек'!C12</f>
        <v>2844903</v>
      </c>
      <c r="D11" s="177">
        <f>'Паричен тек'!D12</f>
        <v>103.57964526857899</v>
      </c>
      <c r="E11" s="164"/>
    </row>
    <row r="12" spans="1:5" ht="16.5" customHeight="1" thickBot="1" thickTop="1">
      <c r="A12" s="176" t="s">
        <v>69</v>
      </c>
      <c r="B12" s="177">
        <f>'Паричен тек'!B13</f>
        <v>27332</v>
      </c>
      <c r="C12" s="177">
        <f>'Паричен тек'!C13</f>
        <v>-137303</v>
      </c>
      <c r="D12" s="177">
        <f>'Паричен тек'!D13</f>
        <v>-502.35255378311143</v>
      </c>
      <c r="E12" s="164"/>
    </row>
    <row r="13" spans="1:5" ht="16.5" customHeight="1" thickBot="1" thickTop="1">
      <c r="A13" s="176" t="s">
        <v>70</v>
      </c>
      <c r="B13" s="177">
        <f>'Паричен тек'!B14</f>
        <v>-115629</v>
      </c>
      <c r="C13" s="177">
        <f>'Паричен тек'!C14</f>
        <v>33112</v>
      </c>
      <c r="D13" s="177">
        <f>'Паричен тек'!D14</f>
        <v>0</v>
      </c>
      <c r="E13" s="164"/>
    </row>
    <row r="14" spans="1:5" ht="16.5" customHeight="1" thickBot="1" thickTop="1">
      <c r="A14" s="176" t="s">
        <v>71</v>
      </c>
      <c r="B14" s="177">
        <f>'Паричен тек'!B15</f>
        <v>63426</v>
      </c>
      <c r="C14" s="177">
        <f>'Паричен тек'!C15</f>
        <v>-110136</v>
      </c>
      <c r="D14" s="177">
        <f>'Паричен тек'!D15</f>
        <v>-173.6448774950336</v>
      </c>
      <c r="E14" s="164"/>
    </row>
    <row r="15" spans="1:5" ht="16.5" customHeight="1" thickBot="1" thickTop="1">
      <c r="A15" s="176" t="s">
        <v>72</v>
      </c>
      <c r="B15" s="177">
        <f>'Паричен тек'!B16</f>
        <v>5586</v>
      </c>
      <c r="C15" s="177">
        <f>'Паричен тек'!C16</f>
        <v>5880</v>
      </c>
      <c r="D15" s="177">
        <f>'Паричен тек'!D16</f>
        <v>105.26315789473684</v>
      </c>
      <c r="E15" s="164"/>
    </row>
    <row r="16" spans="1:5" ht="16.5" customHeight="1" thickBot="1" thickTop="1">
      <c r="A16" s="176" t="s">
        <v>73</v>
      </c>
      <c r="B16" s="177">
        <f>'Паричен тек'!B17</f>
        <v>13390</v>
      </c>
      <c r="C16" s="177">
        <f>'Паричен тек'!C17</f>
        <v>-3825</v>
      </c>
      <c r="D16" s="177">
        <f>'Паричен тек'!D17</f>
        <v>-28.566094100074686</v>
      </c>
      <c r="E16" s="164"/>
    </row>
    <row r="17" spans="1:5" ht="16.5" customHeight="1" thickBot="1" thickTop="1">
      <c r="A17" s="176" t="s">
        <v>223</v>
      </c>
      <c r="B17" s="177">
        <f>'Паричен тек'!B18</f>
        <v>-9311</v>
      </c>
      <c r="C17" s="177">
        <f>'Паричен тек'!C18</f>
        <v>31460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-844780</v>
      </c>
      <c r="C18" s="177">
        <f>'Паричен тек'!C19</f>
        <v>113720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1347</v>
      </c>
      <c r="C19" s="177">
        <f>'Паричен тек'!C20</f>
        <v>1189</v>
      </c>
      <c r="D19" s="177">
        <f>'Паричен тек'!D20</f>
        <v>88.2702301410542</v>
      </c>
      <c r="E19" s="164"/>
    </row>
    <row r="20" spans="1:5" ht="16.5" customHeight="1" thickBot="1" thickTop="1">
      <c r="A20" s="176" t="s">
        <v>91</v>
      </c>
      <c r="B20" s="177">
        <f>'Паричен тек'!B21</f>
        <v>435140</v>
      </c>
      <c r="C20" s="177">
        <f>'Паричен тек'!C21</f>
        <v>261270</v>
      </c>
      <c r="D20" s="177">
        <f>'Паричен тек'!D21</f>
        <v>60.04274486372202</v>
      </c>
      <c r="E20" s="164"/>
    </row>
    <row r="21" spans="1:5" ht="16.5" customHeight="1" thickBot="1" thickTop="1">
      <c r="A21" s="176" t="s">
        <v>222</v>
      </c>
      <c r="B21" s="177">
        <f>'Паричен тек'!B22</f>
        <v>236541</v>
      </c>
      <c r="C21" s="177">
        <f>'Паричен тек'!C22</f>
        <v>-129023</v>
      </c>
      <c r="D21" s="177">
        <f>'Паричен тек'!D22</f>
        <v>-54.545723574348635</v>
      </c>
      <c r="E21" s="164"/>
    </row>
    <row r="22" spans="1:5" ht="16.5" customHeight="1" thickBot="1" thickTop="1">
      <c r="A22" s="176" t="s">
        <v>76</v>
      </c>
      <c r="B22" s="177">
        <f>'Паричен тек'!B23</f>
        <v>31805</v>
      </c>
      <c r="C22" s="177">
        <f>'Паричен тек'!C23</f>
        <v>-127324</v>
      </c>
      <c r="D22" s="177">
        <f>'Паричен тек'!D23</f>
        <v>-400.3269926112247</v>
      </c>
      <c r="E22" s="164"/>
    </row>
    <row r="23" spans="1:5" ht="16.5" customHeight="1" thickBot="1" thickTop="1">
      <c r="A23" s="176" t="s">
        <v>77</v>
      </c>
      <c r="B23" s="177">
        <f>'Паричен тек'!B24</f>
        <v>-7073</v>
      </c>
      <c r="C23" s="177">
        <f>'Паричен тек'!C24</f>
        <v>-9015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-212598</v>
      </c>
      <c r="C24" s="177">
        <f>'Паричен тек'!C25</f>
        <v>-256313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-1101</v>
      </c>
      <c r="C25" s="177">
        <f>'Паричен тек'!C26</f>
        <v>-6332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-107601</v>
      </c>
      <c r="C27" s="177">
        <f>'Паричен тек'!C28</f>
        <v>-74935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-1023133</v>
      </c>
      <c r="C28" s="173">
        <f>'Паричен тек'!C29</f>
        <v>-1966442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-1801459</v>
      </c>
      <c r="C29" s="177">
        <f>'Паричен тек'!C30</f>
        <v>-1520634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3061</v>
      </c>
      <c r="C30" s="177">
        <f>'Паричен тек'!C31</f>
        <v>28439</v>
      </c>
      <c r="D30" s="177">
        <f>'Паричен тек'!D31</f>
        <v>929.0754655341392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10473</v>
      </c>
      <c r="C34" s="177">
        <f>'Паричен тек'!C35</f>
        <v>8238</v>
      </c>
      <c r="D34" s="177">
        <f>'Паричен тек'!D35</f>
        <v>78.65940991120023</v>
      </c>
      <c r="E34" s="164"/>
    </row>
    <row r="35" spans="1:5" ht="16.5" customHeight="1" thickBot="1" thickTop="1">
      <c r="A35" s="176" t="s">
        <v>76</v>
      </c>
      <c r="B35" s="177">
        <f>'Паричен тек'!B36</f>
        <v>15232</v>
      </c>
      <c r="C35" s="177">
        <f>'Паричен тек'!C36</f>
        <v>2612</v>
      </c>
      <c r="D35" s="177">
        <f>'Паричен тек'!D36</f>
        <v>17.14810924369748</v>
      </c>
      <c r="E35" s="164"/>
    </row>
    <row r="36" spans="1:5" ht="16.5" customHeight="1" thickBot="1" thickTop="1">
      <c r="A36" s="176" t="s">
        <v>77</v>
      </c>
      <c r="B36" s="177">
        <f>'Паричен тек'!B37</f>
        <v>7073</v>
      </c>
      <c r="C36" s="177">
        <f>'Паричен тек'!C37</f>
        <v>9015</v>
      </c>
      <c r="D36" s="177">
        <f>'Паричен тек'!D37</f>
        <v>127.4565248126679</v>
      </c>
      <c r="E36" s="164"/>
    </row>
    <row r="37" spans="1:5" ht="16.5" customHeight="1" thickBot="1" thickTop="1">
      <c r="A37" s="176" t="s">
        <v>83</v>
      </c>
      <c r="B37" s="177">
        <f>'Паричен тек'!B38</f>
        <v>742487</v>
      </c>
      <c r="C37" s="177">
        <f>'Паричен тек'!C38</f>
        <v>-494112</v>
      </c>
      <c r="D37" s="177">
        <f>'Паричен тек'!D38</f>
        <v>-66.54823586136862</v>
      </c>
      <c r="E37" s="164"/>
    </row>
    <row r="38" spans="1:5" ht="16.5" customHeight="1" thickBot="1" thickTop="1">
      <c r="A38" s="172" t="s">
        <v>43</v>
      </c>
      <c r="B38" s="173">
        <f>'Паричен тек'!B39</f>
        <v>-1722909</v>
      </c>
      <c r="C38" s="173">
        <f>'Паричен тек'!C39</f>
        <v>-1978036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-1595704</v>
      </c>
      <c r="C43" s="177">
        <f>'Паричен тек'!C44</f>
        <v>-1327766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-127205</v>
      </c>
      <c r="C45" s="177">
        <f>'Паричен тек'!C46</f>
        <v>-650270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1022412</v>
      </c>
      <c r="C46" s="173">
        <f>'Паричен тек'!C47</f>
        <v>96021</v>
      </c>
      <c r="D46" s="173">
        <f>'Паричен тек'!D47</f>
        <v>9.39161512188824</v>
      </c>
      <c r="E46" s="164"/>
    </row>
    <row r="47" spans="1:5" ht="16.5" customHeight="1" thickBot="1" thickTop="1">
      <c r="A47" s="176" t="s">
        <v>46</v>
      </c>
      <c r="B47" s="177">
        <f>'Паричен тек'!B48</f>
        <v>517310</v>
      </c>
      <c r="C47" s="177">
        <f>'Паричен тек'!C48</f>
        <v>1539722</v>
      </c>
      <c r="D47" s="177">
        <f>'Паричен тек'!D48</f>
        <v>297.6400997467669</v>
      </c>
      <c r="E47" s="164"/>
    </row>
    <row r="48" spans="1:5" ht="16.5" customHeight="1" thickBot="1" thickTop="1">
      <c r="A48" s="172" t="s">
        <v>225</v>
      </c>
      <c r="B48" s="173">
        <f>'Паричен тек'!B49</f>
        <v>1539722</v>
      </c>
      <c r="C48" s="173">
        <f>'Паричен тек'!C49</f>
        <v>1635743</v>
      </c>
      <c r="D48" s="173">
        <f>'Паричен тек'!D49</f>
        <v>106.23625563575763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2020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8123069</v>
      </c>
      <c r="F7" s="187">
        <f>Капитал!F9</f>
        <v>0</v>
      </c>
      <c r="G7" s="188">
        <f>Капитал!G9</f>
        <v>15467647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1505395</v>
      </c>
      <c r="F12" s="190">
        <f>Капитал!F14</f>
        <v>0</v>
      </c>
      <c r="G12" s="188">
        <f>Капитал!G14</f>
        <v>1505395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6.2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-1596062</v>
      </c>
      <c r="F14" s="190">
        <f>Капитал!F16</f>
        <v>0</v>
      </c>
      <c r="G14" s="188">
        <f>Капитал!G16</f>
        <v>-1596062</v>
      </c>
    </row>
    <row r="15" spans="1:7" ht="26.2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6.2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6.2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8032402</v>
      </c>
      <c r="F26" s="194">
        <f>Капитал!F28</f>
        <v>0</v>
      </c>
      <c r="G26" s="194">
        <f>Капитал!G28</f>
        <v>15376980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1603171</v>
      </c>
      <c r="F31" s="190">
        <f>Капитал!F33</f>
        <v>0</v>
      </c>
      <c r="G31" s="196">
        <f>Капитал!G33</f>
        <v>1603171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6.2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-1328387</v>
      </c>
      <c r="F33" s="190">
        <f>Капитал!F35</f>
        <v>0</v>
      </c>
      <c r="G33" s="196">
        <f>Капитал!G35</f>
        <v>-1328387</v>
      </c>
    </row>
    <row r="34" spans="1:7" ht="26.2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6.2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6.2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8307186</v>
      </c>
      <c r="F45" s="194">
        <f>Капитал!F47</f>
        <v>0</v>
      </c>
      <c r="G45" s="194">
        <f>Капитал!G47</f>
        <v>15651764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2014-03-28T14:30:06Z</cp:lastPrinted>
  <dcterms:created xsi:type="dcterms:W3CDTF">2008-02-12T15:15:13Z</dcterms:created>
  <dcterms:modified xsi:type="dcterms:W3CDTF">2021-03-01T13:45:40Z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 и 12 Месечни известувања- трговски друштва - природа на трошоци (7).xls</vt:lpwstr>
  </property>
</Properties>
</file>